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0" yWindow="0" windowWidth="25605" windowHeight="15990" tabRatio="5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I64" i="1"/>
  <c r="I65" i="1"/>
  <c r="F15" i="1"/>
  <c r="I66" i="1"/>
  <c r="I67" i="1"/>
  <c r="I68" i="1"/>
  <c r="I58" i="1"/>
  <c r="I59" i="1"/>
  <c r="I60" i="1"/>
  <c r="I61" i="1"/>
  <c r="I62" i="1"/>
  <c r="I52" i="1"/>
  <c r="I53" i="1"/>
  <c r="I54" i="1"/>
  <c r="I55" i="1"/>
  <c r="I56" i="1"/>
  <c r="I46" i="1"/>
  <c r="I47" i="1"/>
  <c r="I48" i="1"/>
  <c r="I49" i="1"/>
  <c r="I50" i="1"/>
  <c r="I40" i="1"/>
  <c r="I41" i="1"/>
  <c r="I42" i="1"/>
  <c r="I43" i="1"/>
  <c r="I44" i="1"/>
  <c r="I34" i="1"/>
  <c r="I35" i="1"/>
  <c r="I36" i="1"/>
  <c r="I37" i="1"/>
  <c r="I38" i="1"/>
  <c r="I28" i="1"/>
  <c r="I29" i="1"/>
  <c r="I30" i="1"/>
  <c r="I31" i="1"/>
  <c r="I32" i="1"/>
  <c r="I22" i="1"/>
  <c r="I23" i="1"/>
  <c r="I24" i="1"/>
  <c r="I25" i="1"/>
  <c r="I26" i="1"/>
  <c r="I16" i="1"/>
  <c r="I17" i="1"/>
  <c r="I18" i="1"/>
  <c r="I19" i="1"/>
  <c r="I20" i="1"/>
  <c r="C15" i="1"/>
  <c r="I10" i="1"/>
  <c r="I13" i="1"/>
  <c r="I11" i="1"/>
  <c r="I12" i="1"/>
  <c r="I14" i="1"/>
  <c r="I4" i="1"/>
  <c r="I5" i="1"/>
  <c r="I6" i="1"/>
  <c r="I7" i="1"/>
  <c r="I8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<sst xmlns="http://schemas.openxmlformats.org/spreadsheetml/2006/main" count="50" uniqueCount="39">
  <si>
    <t>Percentage</t>
  </si>
  <si>
    <t>AY 14/15</t>
    <phoneticPr fontId="2" type="noConversion"/>
  </si>
  <si>
    <t>AY 13/14</t>
    <phoneticPr fontId="2" type="noConversion"/>
  </si>
  <si>
    <t>AY 15/16</t>
    <phoneticPr fontId="2" type="noConversion"/>
  </si>
  <si>
    <t>AY 16/17</t>
    <phoneticPr fontId="2" type="noConversion"/>
  </si>
  <si>
    <t>AY 17/18</t>
    <phoneticPr fontId="2" type="noConversion"/>
  </si>
  <si>
    <t>AY 18/19</t>
    <phoneticPr fontId="2" type="noConversion"/>
  </si>
  <si>
    <t>AY 19/20</t>
    <phoneticPr fontId="2" type="noConversion"/>
  </si>
  <si>
    <t>AY 20/21</t>
    <phoneticPr fontId="2" type="noConversion"/>
  </si>
  <si>
    <t>AY 21/22</t>
    <phoneticPr fontId="2" type="noConversion"/>
  </si>
  <si>
    <t>AY 22/23</t>
    <phoneticPr fontId="2" type="noConversion"/>
  </si>
  <si>
    <t>AY 23/24</t>
    <phoneticPr fontId="2" type="noConversion"/>
  </si>
  <si>
    <t>AY 24/25</t>
    <phoneticPr fontId="2" type="noConversion"/>
  </si>
  <si>
    <t>Month/Year</t>
    <phoneticPr fontId="2" type="noConversion"/>
  </si>
  <si>
    <t>Proposed Academic Year Salary</t>
    <phoneticPr fontId="2" type="noConversion"/>
  </si>
  <si>
    <t>Instructions for calculating summer research payments</t>
  </si>
  <si>
    <t>Month/Year</t>
    <phoneticPr fontId="1" type="noConversion"/>
  </si>
  <si>
    <t>Percentage</t>
    <phoneticPr fontId="1" type="noConversion"/>
  </si>
  <si>
    <t>May &amp; Aug days</t>
  </si>
  <si>
    <t>total work days</t>
  </si>
  <si>
    <t xml:space="preserve">Enter current academic year salary </t>
  </si>
  <si>
    <t xml:space="preserve"> </t>
  </si>
  <si>
    <t>year salary for future fiscal years</t>
  </si>
  <si>
    <t>Amount to budget</t>
  </si>
  <si>
    <t>Table A calculates the proposed academic</t>
  </si>
  <si>
    <t>TABLE A</t>
  </si>
  <si>
    <t>Maximum Monthly Salary</t>
  </si>
  <si>
    <t>TABLE B</t>
  </si>
  <si>
    <t xml:space="preserve">Enter the estimated annual salary increase </t>
  </si>
  <si>
    <t>Enter the number of actual days worked</t>
  </si>
  <si>
    <t>TABLE C</t>
  </si>
  <si>
    <t>Table B calculates the maximum allowable monthly salary</t>
  </si>
  <si>
    <t>To calcuate partial months:</t>
  </si>
  <si>
    <t xml:space="preserve">Total </t>
  </si>
  <si>
    <t>To calculate maximun salary:</t>
  </si>
  <si>
    <t>Enter maximum monthly salary from Table B for the month</t>
  </si>
  <si>
    <t>* for June and July use the work days for the entire month</t>
  </si>
  <si>
    <t>Total</t>
  </si>
  <si>
    <t>Enter the total work days in the month from Table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</si>
</sst>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i/>
      <sz val="12"/>
      <name val="Verdana"/>
    </font>
    <font>
      <sz val="10"/>
      <name val="Verdana"/>
    </font>
    <font>
      <b/>
      <i/>
      <sz val="1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9" fontId="1" fillId="0" borderId="0" xfId="13" applyFont="1"/>
    <xf numFmtId="0" fontId="0" fillId="0" borderId="7" xfId="0" applyBorder="1"/>
    <xf numFmtId="165" fontId="0" fillId="0" borderId="8" xfId="0" applyNumberFormat="1" applyBorder="1"/>
    <xf numFmtId="0" fontId="0" fillId="0" borderId="9" xfId="0" applyBorder="1"/>
    <xf numFmtId="165" fontId="0" fillId="0" borderId="10" xfId="0" applyNumberFormat="1" applyBorder="1"/>
    <xf numFmtId="17" fontId="0" fillId="0" borderId="11" xfId="0" applyNumberFormat="1" applyBorder="1"/>
    <xf numFmtId="165" fontId="0" fillId="0" borderId="12" xfId="0" applyNumberFormat="1" applyBorder="1"/>
    <xf numFmtId="0" fontId="0" fillId="0" borderId="11" xfId="0" applyBorder="1"/>
    <xf numFmtId="0" fontId="0" fillId="0" borderId="12" xfId="0" applyBorder="1"/>
    <xf numFmtId="17" fontId="0" fillId="0" borderId="13" xfId="0" applyNumberFormat="1" applyBorder="1"/>
    <xf numFmtId="0" fontId="0" fillId="0" borderId="15" xfId="0" applyBorder="1"/>
    <xf numFmtId="165" fontId="0" fillId="0" borderId="16" xfId="0" applyNumberFormat="1" applyFill="1" applyBorder="1"/>
    <xf numFmtId="0" fontId="7" fillId="0" borderId="0" xfId="0" applyFont="1"/>
    <xf numFmtId="14" fontId="0" fillId="0" borderId="0" xfId="0" applyNumberFormat="1" applyBorder="1"/>
    <xf numFmtId="14" fontId="0" fillId="0" borderId="22" xfId="0" applyNumberFormat="1" applyBorder="1"/>
    <xf numFmtId="0" fontId="1" fillId="3" borderId="17" xfId="0" applyFont="1" applyFill="1" applyBorder="1"/>
    <xf numFmtId="0" fontId="0" fillId="3" borderId="18" xfId="0" applyFill="1" applyBorder="1"/>
    <xf numFmtId="0" fontId="0" fillId="3" borderId="21" xfId="0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0" fillId="3" borderId="0" xfId="0" applyFill="1"/>
    <xf numFmtId="0" fontId="5" fillId="3" borderId="0" xfId="0" applyFont="1" applyFill="1"/>
    <xf numFmtId="43" fontId="1" fillId="2" borderId="8" xfId="11" applyFont="1" applyFill="1" applyBorder="1"/>
    <xf numFmtId="9" fontId="1" fillId="2" borderId="8" xfId="13" applyFont="1" applyFill="1" applyBorder="1"/>
    <xf numFmtId="0" fontId="1" fillId="0" borderId="13" xfId="0" applyFont="1" applyBorder="1"/>
    <xf numFmtId="0" fontId="0" fillId="0" borderId="14" xfId="0" applyBorder="1"/>
    <xf numFmtId="0" fontId="0" fillId="4" borderId="21" xfId="0" applyFill="1" applyBorder="1"/>
    <xf numFmtId="0" fontId="1" fillId="4" borderId="11" xfId="0" applyFont="1" applyFill="1" applyBorder="1"/>
    <xf numFmtId="0" fontId="1" fillId="4" borderId="0" xfId="0" applyFont="1" applyFill="1" applyBorder="1"/>
    <xf numFmtId="0" fontId="0" fillId="4" borderId="12" xfId="0" applyFill="1" applyBorder="1"/>
    <xf numFmtId="0" fontId="1" fillId="4" borderId="13" xfId="0" applyFont="1" applyFill="1" applyBorder="1"/>
    <xf numFmtId="0" fontId="1" fillId="4" borderId="22" xfId="0" applyFont="1" applyFill="1" applyBorder="1"/>
    <xf numFmtId="0" fontId="0" fillId="4" borderId="14" xfId="0" applyFill="1" applyBorder="1"/>
    <xf numFmtId="17" fontId="1" fillId="0" borderId="11" xfId="0" quotePrefix="1" applyNumberFormat="1" applyFont="1" applyBorder="1"/>
    <xf numFmtId="165" fontId="1" fillId="0" borderId="12" xfId="0" applyNumberFormat="1" applyFont="1" applyBorder="1"/>
    <xf numFmtId="17" fontId="1" fillId="0" borderId="11" xfId="0" applyNumberFormat="1" applyFont="1" applyBorder="1"/>
    <xf numFmtId="0" fontId="0" fillId="5" borderId="0" xfId="0" applyFill="1"/>
    <xf numFmtId="0" fontId="0" fillId="5" borderId="0" xfId="0" applyFill="1" applyBorder="1"/>
    <xf numFmtId="1" fontId="0" fillId="5" borderId="0" xfId="0" applyNumberFormat="1" applyFill="1" applyBorder="1"/>
    <xf numFmtId="0" fontId="1" fillId="5" borderId="0" xfId="0" applyFont="1" applyFill="1"/>
    <xf numFmtId="17" fontId="0" fillId="5" borderId="1" xfId="0" applyNumberFormat="1" applyFill="1" applyBorder="1"/>
    <xf numFmtId="164" fontId="0" fillId="5" borderId="2" xfId="0" applyNumberFormat="1" applyFill="1" applyBorder="1"/>
    <xf numFmtId="17" fontId="0" fillId="5" borderId="5" xfId="0" applyNumberFormat="1" applyFill="1" applyBorder="1"/>
    <xf numFmtId="164" fontId="0" fillId="5" borderId="6" xfId="0" applyNumberFormat="1" applyFill="1" applyBorder="1"/>
    <xf numFmtId="17" fontId="0" fillId="5" borderId="3" xfId="0" applyNumberFormat="1" applyFill="1" applyBorder="1"/>
    <xf numFmtId="164" fontId="0" fillId="5" borderId="4" xfId="0" applyNumberFormat="1" applyFill="1" applyBorder="1"/>
    <xf numFmtId="0" fontId="0" fillId="5" borderId="20" xfId="0" applyFill="1" applyBorder="1"/>
    <xf numFmtId="0" fontId="1" fillId="5" borderId="19" xfId="0" applyFont="1" applyFill="1" applyBorder="1"/>
    <xf numFmtId="0" fontId="1" fillId="5" borderId="0" xfId="0" applyFont="1" applyFill="1" applyBorder="1"/>
    <xf numFmtId="44" fontId="0" fillId="4" borderId="12" xfId="12" applyFont="1" applyFill="1" applyBorder="1"/>
    <xf numFmtId="0" fontId="0" fillId="0" borderId="13" xfId="0" applyBorder="1"/>
    <xf numFmtId="165" fontId="1" fillId="0" borderId="14" xfId="0" applyNumberFormat="1" applyFont="1" applyBorder="1"/>
    <xf numFmtId="164" fontId="0" fillId="5" borderId="0" xfId="0" applyNumberFormat="1" applyFill="1" applyBorder="1"/>
    <xf numFmtId="43" fontId="1" fillId="2" borderId="23" xfId="11" applyFont="1" applyFill="1" applyBorder="1"/>
  </cellXfs>
  <cellStyles count="58">
    <cellStyle name="Comma" xfId="11" builtinId="3"/>
    <cellStyle name="Currency" xfId="12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1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workbookViewId="0">
      <selection activeCell="B15" sqref="B15"/>
    </sheetView>
  </sheetViews>
  <sheetFormatPr defaultColWidth="11" defaultRowHeight="12.75" x14ac:dyDescent="0.2"/>
  <cols>
    <col min="1" max="1" width="3.375" customWidth="1"/>
    <col min="2" max="2" width="54.625" customWidth="1"/>
    <col min="3" max="3" width="18.375" customWidth="1"/>
    <col min="4" max="4" width="4.75" customWidth="1"/>
    <col min="5" max="5" width="10.625" customWidth="1"/>
    <col min="6" max="6" width="16.375" customWidth="1"/>
    <col min="7" max="7" width="4.25" customWidth="1"/>
    <col min="10" max="10" width="4.25" customWidth="1"/>
    <col min="12" max="12" width="0" hidden="1" customWidth="1"/>
    <col min="13" max="13" width="13.375" customWidth="1"/>
    <col min="14" max="15" width="10.75" style="42"/>
    <col min="16" max="16" width="6.125" customWidth="1"/>
    <col min="17" max="18" width="10.75" style="42"/>
  </cols>
  <sheetData>
    <row r="1" spans="1:18" ht="15" x14ac:dyDescent="0.2">
      <c r="A1" s="26"/>
      <c r="B1" s="27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8" ht="13.5" thickBot="1" x14ac:dyDescent="0.25">
      <c r="E2" s="17" t="s">
        <v>25</v>
      </c>
      <c r="H2" s="17" t="s">
        <v>27</v>
      </c>
      <c r="K2" s="17" t="s">
        <v>30</v>
      </c>
    </row>
    <row r="3" spans="1:18" ht="13.5" thickBot="1" x14ac:dyDescent="0.25">
      <c r="A3" s="53" t="s">
        <v>34</v>
      </c>
      <c r="B3" s="52"/>
      <c r="C3" s="32"/>
      <c r="E3" s="20" t="s">
        <v>14</v>
      </c>
      <c r="F3" s="21"/>
      <c r="G3" s="2"/>
      <c r="H3" s="23" t="s">
        <v>26</v>
      </c>
      <c r="I3" s="22"/>
      <c r="K3" s="23" t="s">
        <v>16</v>
      </c>
      <c r="L3" s="24"/>
      <c r="M3" s="25" t="s">
        <v>19</v>
      </c>
      <c r="N3" s="54" t="s">
        <v>18</v>
      </c>
      <c r="O3" s="54" t="s">
        <v>17</v>
      </c>
      <c r="Q3" s="45" t="s">
        <v>13</v>
      </c>
      <c r="R3" s="45" t="s">
        <v>0</v>
      </c>
    </row>
    <row r="4" spans="1:18" x14ac:dyDescent="0.2">
      <c r="A4" s="33">
        <v>1</v>
      </c>
      <c r="B4" s="34" t="s">
        <v>20</v>
      </c>
      <c r="C4" s="28">
        <v>90000</v>
      </c>
      <c r="E4" s="15" t="s">
        <v>2</v>
      </c>
      <c r="F4" s="16">
        <f>C4</f>
        <v>90000</v>
      </c>
      <c r="H4" s="10">
        <v>40298</v>
      </c>
      <c r="I4" s="11">
        <f>(F4/9)*R4</f>
        <v>6250</v>
      </c>
      <c r="K4" s="10">
        <v>40298</v>
      </c>
      <c r="L4" s="18">
        <v>40314</v>
      </c>
      <c r="M4" s="13">
        <v>10</v>
      </c>
      <c r="N4" s="43">
        <v>16</v>
      </c>
      <c r="O4" s="58">
        <f>M4/N4</f>
        <v>0.625</v>
      </c>
      <c r="Q4" s="46">
        <v>40298</v>
      </c>
      <c r="R4" s="47">
        <v>0.625</v>
      </c>
    </row>
    <row r="5" spans="1:18" x14ac:dyDescent="0.2">
      <c r="A5" s="33">
        <v>2</v>
      </c>
      <c r="B5" s="34" t="s">
        <v>28</v>
      </c>
      <c r="C5" s="29">
        <v>0.03</v>
      </c>
      <c r="D5" s="5"/>
      <c r="E5" s="6" t="s">
        <v>1</v>
      </c>
      <c r="F5" s="7">
        <f t="shared" ref="F5:F13" si="0">F4*($C$5+1)</f>
        <v>92700</v>
      </c>
      <c r="H5" s="10">
        <v>40329</v>
      </c>
      <c r="I5" s="11">
        <f>F4/9</f>
        <v>10000</v>
      </c>
      <c r="K5" s="10">
        <v>40390</v>
      </c>
      <c r="L5" s="18">
        <v>40407</v>
      </c>
      <c r="M5" s="13">
        <v>6</v>
      </c>
      <c r="N5" s="43">
        <v>16</v>
      </c>
      <c r="O5" s="58">
        <f t="shared" ref="O5:O25" si="1">M5/N5</f>
        <v>0.375</v>
      </c>
      <c r="Q5" s="48">
        <v>40390</v>
      </c>
      <c r="R5" s="49">
        <v>0.375</v>
      </c>
    </row>
    <row r="6" spans="1:18" x14ac:dyDescent="0.2">
      <c r="A6" s="33">
        <v>3</v>
      </c>
      <c r="B6" s="34" t="s">
        <v>24</v>
      </c>
      <c r="C6" s="35"/>
      <c r="E6" s="6" t="s">
        <v>3</v>
      </c>
      <c r="F6" s="7">
        <f t="shared" si="0"/>
        <v>95481</v>
      </c>
      <c r="H6" s="10">
        <v>40359</v>
      </c>
      <c r="I6" s="11">
        <f>F5/9</f>
        <v>10300</v>
      </c>
      <c r="K6" s="10">
        <v>40663</v>
      </c>
      <c r="L6" s="18">
        <v>40671</v>
      </c>
      <c r="M6" s="13">
        <v>15</v>
      </c>
      <c r="N6" s="43">
        <v>20</v>
      </c>
      <c r="O6" s="58">
        <f t="shared" si="1"/>
        <v>0.75</v>
      </c>
      <c r="Q6" s="46">
        <v>40663</v>
      </c>
      <c r="R6" s="47">
        <v>0.75</v>
      </c>
    </row>
    <row r="7" spans="1:18" x14ac:dyDescent="0.2">
      <c r="A7" s="33"/>
      <c r="B7" s="34" t="s">
        <v>22</v>
      </c>
      <c r="C7" s="35"/>
      <c r="E7" s="6" t="s">
        <v>4</v>
      </c>
      <c r="F7" s="7">
        <f t="shared" si="0"/>
        <v>98345.430000000008</v>
      </c>
      <c r="H7" s="10">
        <v>40390</v>
      </c>
      <c r="I7" s="11">
        <f>(F5/9)*R5</f>
        <v>3862.5</v>
      </c>
      <c r="K7" s="10">
        <v>40755</v>
      </c>
      <c r="L7" s="18">
        <v>40771</v>
      </c>
      <c r="M7" s="13">
        <v>5</v>
      </c>
      <c r="N7" s="43">
        <v>20</v>
      </c>
      <c r="O7" s="58">
        <f t="shared" si="1"/>
        <v>0.25</v>
      </c>
      <c r="Q7" s="48">
        <v>40755</v>
      </c>
      <c r="R7" s="49">
        <v>0.25</v>
      </c>
    </row>
    <row r="8" spans="1:18" ht="13.5" thickBot="1" x14ac:dyDescent="0.25">
      <c r="A8" s="36">
        <v>4</v>
      </c>
      <c r="B8" s="37" t="s">
        <v>31</v>
      </c>
      <c r="C8" s="38"/>
      <c r="E8" s="6" t="s">
        <v>5</v>
      </c>
      <c r="F8" s="7">
        <f t="shared" si="0"/>
        <v>101295.79290000001</v>
      </c>
      <c r="H8" s="39" t="s">
        <v>33</v>
      </c>
      <c r="I8" s="40">
        <f>SUM(I4:I7)</f>
        <v>30412.5</v>
      </c>
      <c r="J8" s="4"/>
      <c r="K8" s="10">
        <v>41029</v>
      </c>
      <c r="L8" s="18">
        <v>41042</v>
      </c>
      <c r="M8" s="13">
        <v>12</v>
      </c>
      <c r="N8" s="44">
        <v>22</v>
      </c>
      <c r="O8" s="58">
        <f t="shared" si="1"/>
        <v>0.54545454545454541</v>
      </c>
      <c r="Q8" s="46">
        <v>41029</v>
      </c>
      <c r="R8" s="47">
        <v>0.54545454545454541</v>
      </c>
    </row>
    <row r="9" spans="1:18" x14ac:dyDescent="0.2">
      <c r="A9" s="2" t="s">
        <v>21</v>
      </c>
      <c r="E9" s="6" t="s">
        <v>6</v>
      </c>
      <c r="F9" s="7">
        <f t="shared" si="0"/>
        <v>104334.66668700002</v>
      </c>
      <c r="H9" s="12"/>
      <c r="I9" s="11"/>
      <c r="K9" s="10">
        <v>41121</v>
      </c>
      <c r="L9" s="18">
        <v>41142</v>
      </c>
      <c r="M9" s="13">
        <v>10</v>
      </c>
      <c r="N9" s="44">
        <v>22</v>
      </c>
      <c r="O9" s="58">
        <f t="shared" si="1"/>
        <v>0.45454545454545453</v>
      </c>
      <c r="Q9" s="48">
        <v>41121</v>
      </c>
      <c r="R9" s="49">
        <v>0.45454545454545453</v>
      </c>
    </row>
    <row r="10" spans="1:18" ht="13.5" thickBot="1" x14ac:dyDescent="0.25">
      <c r="E10" s="6" t="s">
        <v>7</v>
      </c>
      <c r="F10" s="7">
        <f t="shared" si="0"/>
        <v>107464.70668761003</v>
      </c>
      <c r="H10" s="10">
        <v>40663</v>
      </c>
      <c r="I10" s="11">
        <f>(F5/9)*R6</f>
        <v>7725</v>
      </c>
      <c r="K10" s="10">
        <v>41394</v>
      </c>
      <c r="L10" s="18">
        <v>41406</v>
      </c>
      <c r="M10" s="13">
        <v>13</v>
      </c>
      <c r="N10" s="43">
        <v>22</v>
      </c>
      <c r="O10" s="58">
        <f t="shared" si="1"/>
        <v>0.59090909090909094</v>
      </c>
      <c r="Q10" s="46">
        <v>41394</v>
      </c>
      <c r="R10" s="47">
        <v>0.59090909090909094</v>
      </c>
    </row>
    <row r="11" spans="1:18" x14ac:dyDescent="0.2">
      <c r="A11" s="53" t="s">
        <v>32</v>
      </c>
      <c r="B11" s="52"/>
      <c r="C11" s="32"/>
      <c r="E11" s="6" t="s">
        <v>8</v>
      </c>
      <c r="F11" s="7">
        <f t="shared" si="0"/>
        <v>110688.64788823834</v>
      </c>
      <c r="G11" s="3"/>
      <c r="H11" s="10">
        <v>40694</v>
      </c>
      <c r="I11" s="11">
        <f>F5/9</f>
        <v>10300</v>
      </c>
      <c r="K11" s="10">
        <v>41486</v>
      </c>
      <c r="L11" s="18">
        <v>41506</v>
      </c>
      <c r="M11" s="13">
        <v>9</v>
      </c>
      <c r="N11" s="43">
        <v>22</v>
      </c>
      <c r="O11" s="58">
        <f t="shared" si="1"/>
        <v>0.40909090909090912</v>
      </c>
      <c r="Q11" s="48">
        <v>41486</v>
      </c>
      <c r="R11" s="49">
        <v>0.40909090909090912</v>
      </c>
    </row>
    <row r="12" spans="1:18" x14ac:dyDescent="0.2">
      <c r="A12" s="33">
        <v>1</v>
      </c>
      <c r="B12" s="34" t="s">
        <v>35</v>
      </c>
      <c r="C12" s="59">
        <v>6250</v>
      </c>
      <c r="E12" s="6" t="s">
        <v>9</v>
      </c>
      <c r="F12" s="7">
        <f t="shared" si="0"/>
        <v>114009.30732488549</v>
      </c>
      <c r="H12" s="10">
        <v>40724</v>
      </c>
      <c r="I12" s="11">
        <f>F6/9</f>
        <v>10609</v>
      </c>
      <c r="K12" s="10">
        <v>41759</v>
      </c>
      <c r="L12" s="18">
        <v>41770</v>
      </c>
      <c r="M12" s="13">
        <v>14</v>
      </c>
      <c r="N12" s="43">
        <v>22</v>
      </c>
      <c r="O12" s="58">
        <f t="shared" si="1"/>
        <v>0.63636363636363635</v>
      </c>
      <c r="Q12" s="46">
        <v>41759</v>
      </c>
      <c r="R12" s="47">
        <v>0.63636363636363635</v>
      </c>
    </row>
    <row r="13" spans="1:18" x14ac:dyDescent="0.2">
      <c r="A13" s="33">
        <v>1</v>
      </c>
      <c r="B13" s="34" t="s">
        <v>29</v>
      </c>
      <c r="C13" s="59">
        <v>5</v>
      </c>
      <c r="D13" s="3"/>
      <c r="E13" s="6" t="s">
        <v>10</v>
      </c>
      <c r="F13" s="7">
        <f t="shared" si="0"/>
        <v>117429.58654463205</v>
      </c>
      <c r="H13" s="10">
        <v>40755</v>
      </c>
      <c r="I13" s="11">
        <f>(F6/9)*R7</f>
        <v>2652.25</v>
      </c>
      <c r="K13" s="10">
        <v>41851</v>
      </c>
      <c r="L13" s="18">
        <v>41870</v>
      </c>
      <c r="M13" s="13">
        <v>8</v>
      </c>
      <c r="N13" s="43">
        <v>22</v>
      </c>
      <c r="O13" s="58">
        <f t="shared" si="1"/>
        <v>0.36363636363636365</v>
      </c>
      <c r="Q13" s="48">
        <v>41851</v>
      </c>
      <c r="R13" s="49">
        <v>0.36363636363636365</v>
      </c>
    </row>
    <row r="14" spans="1:18" x14ac:dyDescent="0.2">
      <c r="A14" s="33">
        <v>2</v>
      </c>
      <c r="B14" s="34" t="s">
        <v>38</v>
      </c>
      <c r="C14" s="59">
        <v>10</v>
      </c>
      <c r="E14" s="6" t="s">
        <v>11</v>
      </c>
      <c r="F14" s="7">
        <f t="shared" ref="F14:F15" si="2">F13*1.03</f>
        <v>120952.47414097101</v>
      </c>
      <c r="H14" s="41" t="s">
        <v>33</v>
      </c>
      <c r="I14" s="40">
        <f>SUM(I10:I13)</f>
        <v>31286.25</v>
      </c>
      <c r="J14" s="1"/>
      <c r="K14" s="10">
        <v>42124</v>
      </c>
      <c r="L14" s="18">
        <v>42134</v>
      </c>
      <c r="M14" s="13">
        <v>15</v>
      </c>
      <c r="N14" s="43">
        <v>23</v>
      </c>
      <c r="O14" s="58">
        <f t="shared" si="1"/>
        <v>0.65217391304347827</v>
      </c>
      <c r="Q14" s="46">
        <v>42124</v>
      </c>
      <c r="R14" s="47">
        <v>0.65217391304347827</v>
      </c>
    </row>
    <row r="15" spans="1:18" ht="13.5" thickBot="1" x14ac:dyDescent="0.25">
      <c r="A15" s="33">
        <v>4</v>
      </c>
      <c r="B15" s="34" t="s">
        <v>23</v>
      </c>
      <c r="C15" s="55">
        <f>(C12)*C13/C14</f>
        <v>3125</v>
      </c>
      <c r="E15" s="8" t="s">
        <v>12</v>
      </c>
      <c r="F15" s="9">
        <f t="shared" si="2"/>
        <v>124581.04836520014</v>
      </c>
      <c r="H15" s="12"/>
      <c r="I15" s="11"/>
      <c r="K15" s="10">
        <v>42216</v>
      </c>
      <c r="L15" s="18">
        <v>42234</v>
      </c>
      <c r="M15" s="13">
        <v>7</v>
      </c>
      <c r="N15" s="43">
        <v>23</v>
      </c>
      <c r="O15" s="58">
        <f t="shared" si="1"/>
        <v>0.30434782608695654</v>
      </c>
      <c r="Q15" s="48">
        <v>42216</v>
      </c>
      <c r="R15" s="49">
        <v>0.30434782608695654</v>
      </c>
    </row>
    <row r="16" spans="1:18" ht="13.5" thickBot="1" x14ac:dyDescent="0.25">
      <c r="A16" s="56"/>
      <c r="B16" s="37" t="s">
        <v>36</v>
      </c>
      <c r="C16" s="31"/>
      <c r="H16" s="10">
        <v>41029</v>
      </c>
      <c r="I16" s="11">
        <f>(F6/9)*R8</f>
        <v>5786.7272727272721</v>
      </c>
      <c r="K16" s="10">
        <v>42490</v>
      </c>
      <c r="L16" s="18">
        <v>42498</v>
      </c>
      <c r="M16" s="13">
        <v>15</v>
      </c>
      <c r="N16" s="43">
        <v>20</v>
      </c>
      <c r="O16" s="58">
        <f t="shared" si="1"/>
        <v>0.75</v>
      </c>
      <c r="Q16" s="46">
        <v>42490</v>
      </c>
      <c r="R16" s="47">
        <v>0.75</v>
      </c>
    </row>
    <row r="17" spans="2:18" x14ac:dyDescent="0.2">
      <c r="H17" s="10">
        <v>41060</v>
      </c>
      <c r="I17" s="11">
        <f>F6/9</f>
        <v>10609</v>
      </c>
      <c r="K17" s="10">
        <v>42582</v>
      </c>
      <c r="L17" s="18">
        <v>42598</v>
      </c>
      <c r="M17" s="13">
        <v>5</v>
      </c>
      <c r="N17" s="43">
        <v>20</v>
      </c>
      <c r="O17" s="58">
        <f t="shared" si="1"/>
        <v>0.25</v>
      </c>
      <c r="Q17" s="50">
        <v>42582</v>
      </c>
      <c r="R17" s="51">
        <v>0.25</v>
      </c>
    </row>
    <row r="18" spans="2:18" x14ac:dyDescent="0.2">
      <c r="H18" s="10">
        <v>41090</v>
      </c>
      <c r="I18" s="11">
        <f>F7/9</f>
        <v>10927.27</v>
      </c>
      <c r="J18" s="1"/>
      <c r="K18" s="10">
        <v>42855</v>
      </c>
      <c r="L18" s="18">
        <v>42869</v>
      </c>
      <c r="M18" s="13">
        <v>11</v>
      </c>
      <c r="N18" s="43">
        <v>21</v>
      </c>
      <c r="O18" s="58">
        <f t="shared" si="1"/>
        <v>0.52380952380952384</v>
      </c>
      <c r="Q18" s="46">
        <v>42855</v>
      </c>
      <c r="R18" s="47">
        <v>0.52380952380952384</v>
      </c>
    </row>
    <row r="19" spans="2:18" x14ac:dyDescent="0.2">
      <c r="H19" s="10">
        <v>41121</v>
      </c>
      <c r="I19" s="11">
        <f>(F7/9)*R9</f>
        <v>4966.9409090909094</v>
      </c>
      <c r="K19" s="10">
        <v>42947</v>
      </c>
      <c r="L19" s="18">
        <v>42969</v>
      </c>
      <c r="M19" s="13">
        <v>10</v>
      </c>
      <c r="N19" s="43">
        <v>21</v>
      </c>
      <c r="O19" s="58">
        <f t="shared" si="1"/>
        <v>0.47619047619047616</v>
      </c>
      <c r="Q19" s="50">
        <v>42947</v>
      </c>
      <c r="R19" s="51">
        <v>0.47619047619047616</v>
      </c>
    </row>
    <row r="20" spans="2:18" x14ac:dyDescent="0.2">
      <c r="H20" s="41" t="s">
        <v>37</v>
      </c>
      <c r="I20" s="40">
        <f>SUM(I16:I19)</f>
        <v>32289.938181818183</v>
      </c>
      <c r="K20" s="10">
        <v>43220</v>
      </c>
      <c r="L20" s="18">
        <v>43233</v>
      </c>
      <c r="M20" s="13">
        <v>12</v>
      </c>
      <c r="N20" s="43">
        <v>22</v>
      </c>
      <c r="O20" s="58">
        <f t="shared" si="1"/>
        <v>0.54545454545454541</v>
      </c>
      <c r="Q20" s="46">
        <v>43220</v>
      </c>
      <c r="R20" s="47">
        <v>0.54545454545454541</v>
      </c>
    </row>
    <row r="21" spans="2:18" x14ac:dyDescent="0.2">
      <c r="H21" s="12"/>
      <c r="I21" s="11"/>
      <c r="K21" s="10">
        <v>43312</v>
      </c>
      <c r="L21" s="18">
        <v>43333</v>
      </c>
      <c r="M21" s="13">
        <v>10</v>
      </c>
      <c r="N21" s="43">
        <v>22</v>
      </c>
      <c r="O21" s="58">
        <f t="shared" si="1"/>
        <v>0.45454545454545453</v>
      </c>
      <c r="Q21" s="50">
        <v>43312</v>
      </c>
      <c r="R21" s="51">
        <v>0.45454545454545453</v>
      </c>
    </row>
    <row r="22" spans="2:18" x14ac:dyDescent="0.2">
      <c r="B22" t="s">
        <v>21</v>
      </c>
      <c r="H22" s="10">
        <v>41394</v>
      </c>
      <c r="I22" s="11">
        <f>(F7/9)*R10</f>
        <v>6457.0231818181828</v>
      </c>
      <c r="K22" s="10">
        <v>43585</v>
      </c>
      <c r="L22" s="18">
        <v>43597</v>
      </c>
      <c r="M22" s="13">
        <v>13</v>
      </c>
      <c r="N22" s="43">
        <v>22</v>
      </c>
      <c r="O22" s="58">
        <f t="shared" si="1"/>
        <v>0.59090909090909094</v>
      </c>
      <c r="Q22" s="46">
        <v>43585</v>
      </c>
      <c r="R22" s="47">
        <v>0.59090909090909094</v>
      </c>
    </row>
    <row r="23" spans="2:18" x14ac:dyDescent="0.2">
      <c r="H23" s="10">
        <v>41425</v>
      </c>
      <c r="I23" s="11">
        <f>(F7/9)</f>
        <v>10927.27</v>
      </c>
      <c r="K23" s="10">
        <v>43677</v>
      </c>
      <c r="L23" s="18">
        <v>43697</v>
      </c>
      <c r="M23" s="13">
        <v>9</v>
      </c>
      <c r="N23" s="43">
        <v>22</v>
      </c>
      <c r="O23" s="58">
        <f t="shared" si="1"/>
        <v>0.40909090909090912</v>
      </c>
      <c r="Q23" s="50">
        <v>43677</v>
      </c>
      <c r="R23" s="51">
        <v>0.40909090909090912</v>
      </c>
    </row>
    <row r="24" spans="2:18" x14ac:dyDescent="0.2">
      <c r="H24" s="10">
        <v>41455</v>
      </c>
      <c r="I24" s="11">
        <f>F8/9</f>
        <v>11255.088100000001</v>
      </c>
      <c r="K24" s="10">
        <v>43951</v>
      </c>
      <c r="L24" s="18">
        <v>43961</v>
      </c>
      <c r="M24" s="13">
        <v>15</v>
      </c>
      <c r="N24" s="43">
        <v>22</v>
      </c>
      <c r="O24" s="58">
        <f t="shared" si="1"/>
        <v>0.68181818181818177</v>
      </c>
      <c r="Q24" s="46">
        <v>43951</v>
      </c>
      <c r="R24" s="47">
        <v>0.68181818181818177</v>
      </c>
    </row>
    <row r="25" spans="2:18" ht="13.5" thickBot="1" x14ac:dyDescent="0.25">
      <c r="B25" t="s">
        <v>21</v>
      </c>
      <c r="H25" s="10">
        <v>41486</v>
      </c>
      <c r="I25" s="11">
        <f>(F8/9)*R11</f>
        <v>4604.3542227272737</v>
      </c>
      <c r="K25" s="14">
        <v>44043</v>
      </c>
      <c r="L25" s="19">
        <v>44061</v>
      </c>
      <c r="M25" s="31">
        <v>7</v>
      </c>
      <c r="N25" s="43">
        <v>22</v>
      </c>
      <c r="O25" s="58">
        <f t="shared" si="1"/>
        <v>0.31818181818181818</v>
      </c>
      <c r="Q25" s="50">
        <v>44043</v>
      </c>
      <c r="R25" s="51">
        <v>0.31818181818181818</v>
      </c>
    </row>
    <row r="26" spans="2:18" x14ac:dyDescent="0.2">
      <c r="H26" s="41" t="s">
        <v>37</v>
      </c>
      <c r="I26" s="40">
        <f>SUM(I22:I25)</f>
        <v>33243.735504545461</v>
      </c>
    </row>
    <row r="27" spans="2:18" x14ac:dyDescent="0.2">
      <c r="H27" s="12"/>
      <c r="I27" s="11"/>
    </row>
    <row r="28" spans="2:18" x14ac:dyDescent="0.2">
      <c r="H28" s="10">
        <v>41759</v>
      </c>
      <c r="I28" s="11">
        <f>(F8/9)*R12</f>
        <v>7162.3287909090914</v>
      </c>
    </row>
    <row r="29" spans="2:18" x14ac:dyDescent="0.2">
      <c r="H29" s="10">
        <v>41790</v>
      </c>
      <c r="I29" s="11">
        <f>F8/9</f>
        <v>11255.088100000001</v>
      </c>
    </row>
    <row r="30" spans="2:18" x14ac:dyDescent="0.2">
      <c r="H30" s="10">
        <v>41820</v>
      </c>
      <c r="I30" s="11">
        <f>F9/9</f>
        <v>11592.740743000002</v>
      </c>
    </row>
    <row r="31" spans="2:18" x14ac:dyDescent="0.2">
      <c r="H31" s="10">
        <v>41851</v>
      </c>
      <c r="I31" s="11">
        <f>(F9/9)*R13</f>
        <v>4215.542088363637</v>
      </c>
    </row>
    <row r="32" spans="2:18" x14ac:dyDescent="0.2">
      <c r="H32" s="41" t="s">
        <v>33</v>
      </c>
      <c r="I32" s="40">
        <f>SUM(I28:I31)</f>
        <v>34225.69972227273</v>
      </c>
    </row>
    <row r="33" spans="8:9" x14ac:dyDescent="0.2">
      <c r="H33" s="12"/>
      <c r="I33" s="11"/>
    </row>
    <row r="34" spans="8:9" x14ac:dyDescent="0.2">
      <c r="H34" s="10">
        <v>42124</v>
      </c>
      <c r="I34" s="11">
        <f>(F9/9)*R14</f>
        <v>7560.4830932608711</v>
      </c>
    </row>
    <row r="35" spans="8:9" x14ac:dyDescent="0.2">
      <c r="H35" s="10">
        <v>42155</v>
      </c>
      <c r="I35" s="11">
        <f>F9/9</f>
        <v>11592.740743000002</v>
      </c>
    </row>
    <row r="36" spans="8:9" x14ac:dyDescent="0.2">
      <c r="H36" s="10">
        <v>42185</v>
      </c>
      <c r="I36" s="11">
        <f>F10/9</f>
        <v>11940.522965290003</v>
      </c>
    </row>
    <row r="37" spans="8:9" x14ac:dyDescent="0.2">
      <c r="H37" s="10">
        <v>42216</v>
      </c>
      <c r="I37" s="11">
        <f>(F10/9)*R15</f>
        <v>3634.0722068273926</v>
      </c>
    </row>
    <row r="38" spans="8:9" x14ac:dyDescent="0.2">
      <c r="H38" s="41" t="s">
        <v>33</v>
      </c>
      <c r="I38" s="40">
        <f>SUM(I34:I37)</f>
        <v>34727.819008378268</v>
      </c>
    </row>
    <row r="39" spans="8:9" x14ac:dyDescent="0.2">
      <c r="H39" s="12"/>
      <c r="I39" s="13"/>
    </row>
    <row r="40" spans="8:9" x14ac:dyDescent="0.2">
      <c r="H40" s="10">
        <v>42490</v>
      </c>
      <c r="I40" s="11">
        <f>(F10/9)*R16</f>
        <v>8955.392223967503</v>
      </c>
    </row>
    <row r="41" spans="8:9" x14ac:dyDescent="0.2">
      <c r="H41" s="10">
        <v>42521</v>
      </c>
      <c r="I41" s="11">
        <f>F10/9</f>
        <v>11940.522965290003</v>
      </c>
    </row>
    <row r="42" spans="8:9" x14ac:dyDescent="0.2">
      <c r="H42" s="10">
        <v>42551</v>
      </c>
      <c r="I42" s="11">
        <f>F11/9</f>
        <v>12298.738654248704</v>
      </c>
    </row>
    <row r="43" spans="8:9" x14ac:dyDescent="0.2">
      <c r="H43" s="10">
        <v>42582</v>
      </c>
      <c r="I43" s="11">
        <f>(F11/9)*R17</f>
        <v>3074.684663562176</v>
      </c>
    </row>
    <row r="44" spans="8:9" x14ac:dyDescent="0.2">
      <c r="H44" s="41" t="s">
        <v>37</v>
      </c>
      <c r="I44" s="40">
        <f>SUM(I40:I43)</f>
        <v>36269.338507068387</v>
      </c>
    </row>
    <row r="45" spans="8:9" x14ac:dyDescent="0.2">
      <c r="H45" s="12"/>
      <c r="I45" s="11"/>
    </row>
    <row r="46" spans="8:9" x14ac:dyDescent="0.2">
      <c r="H46" s="10">
        <v>42855</v>
      </c>
      <c r="I46" s="11">
        <f>(F11/9)*R18</f>
        <v>6442.1964379397978</v>
      </c>
    </row>
    <row r="47" spans="8:9" x14ac:dyDescent="0.2">
      <c r="H47" s="10">
        <v>42886</v>
      </c>
      <c r="I47" s="11">
        <f>F11/9</f>
        <v>12298.738654248704</v>
      </c>
    </row>
    <row r="48" spans="8:9" x14ac:dyDescent="0.2">
      <c r="H48" s="10">
        <v>42916</v>
      </c>
      <c r="I48" s="11">
        <f>F12/9</f>
        <v>12667.700813876167</v>
      </c>
    </row>
    <row r="49" spans="8:9" x14ac:dyDescent="0.2">
      <c r="H49" s="10">
        <v>42947</v>
      </c>
      <c r="I49" s="11">
        <f>(F12/9)*R19</f>
        <v>6032.2384827981741</v>
      </c>
    </row>
    <row r="50" spans="8:9" x14ac:dyDescent="0.2">
      <c r="H50" s="41" t="s">
        <v>37</v>
      </c>
      <c r="I50" s="40">
        <f>SUM(I46:I49)</f>
        <v>37440.874388862845</v>
      </c>
    </row>
    <row r="51" spans="8:9" x14ac:dyDescent="0.2">
      <c r="H51" s="12"/>
      <c r="I51" s="11"/>
    </row>
    <row r="52" spans="8:9" x14ac:dyDescent="0.2">
      <c r="H52" s="10">
        <v>43220</v>
      </c>
      <c r="I52" s="11">
        <f>(F12/9)*R20</f>
        <v>6909.6549893869997</v>
      </c>
    </row>
    <row r="53" spans="8:9" x14ac:dyDescent="0.2">
      <c r="H53" s="10">
        <v>43251</v>
      </c>
      <c r="I53" s="11">
        <f>F12/9</f>
        <v>12667.700813876167</v>
      </c>
    </row>
    <row r="54" spans="8:9" x14ac:dyDescent="0.2">
      <c r="H54" s="10">
        <v>43281</v>
      </c>
      <c r="I54" s="11">
        <f>F13/9</f>
        <v>13047.73183829245</v>
      </c>
    </row>
    <row r="55" spans="8:9" x14ac:dyDescent="0.2">
      <c r="H55" s="10">
        <v>43312</v>
      </c>
      <c r="I55" s="11">
        <f>(F13/9)*R21</f>
        <v>5930.7871992238406</v>
      </c>
    </row>
    <row r="56" spans="8:9" x14ac:dyDescent="0.2">
      <c r="H56" s="41" t="s">
        <v>37</v>
      </c>
      <c r="I56" s="40">
        <f>SUM(I52:I55)</f>
        <v>38555.874840779456</v>
      </c>
    </row>
    <row r="57" spans="8:9" x14ac:dyDescent="0.2">
      <c r="H57" s="12"/>
      <c r="I57" s="11"/>
    </row>
    <row r="58" spans="8:9" x14ac:dyDescent="0.2">
      <c r="H58" s="10">
        <v>43585</v>
      </c>
      <c r="I58" s="11">
        <f>(F13/9)*R22</f>
        <v>7710.0233589909931</v>
      </c>
    </row>
    <row r="59" spans="8:9" x14ac:dyDescent="0.2">
      <c r="H59" s="10">
        <v>43616</v>
      </c>
      <c r="I59" s="11">
        <f>F13/9</f>
        <v>13047.73183829245</v>
      </c>
    </row>
    <row r="60" spans="8:9" x14ac:dyDescent="0.2">
      <c r="H60" s="10">
        <v>43646</v>
      </c>
      <c r="I60" s="11">
        <f>F14/9</f>
        <v>13439.163793441223</v>
      </c>
    </row>
    <row r="61" spans="8:9" x14ac:dyDescent="0.2">
      <c r="H61" s="10">
        <v>43677</v>
      </c>
      <c r="I61" s="11">
        <f>(F14/9)*R23</f>
        <v>5497.839733680501</v>
      </c>
    </row>
    <row r="62" spans="8:9" x14ac:dyDescent="0.2">
      <c r="H62" s="41" t="s">
        <v>37</v>
      </c>
      <c r="I62" s="40">
        <f>SUM(I58:I61)</f>
        <v>39694.758724405161</v>
      </c>
    </row>
    <row r="63" spans="8:9" x14ac:dyDescent="0.2">
      <c r="H63" s="12"/>
      <c r="I63" s="11"/>
    </row>
    <row r="64" spans="8:9" x14ac:dyDescent="0.2">
      <c r="H64" s="10">
        <v>43951</v>
      </c>
      <c r="I64" s="11">
        <f>(F14/9)*R24</f>
        <v>9163.0662228008332</v>
      </c>
    </row>
    <row r="65" spans="8:9" x14ac:dyDescent="0.2">
      <c r="H65" s="10">
        <v>43982</v>
      </c>
      <c r="I65" s="11">
        <f>F14/9</f>
        <v>13439.163793441223</v>
      </c>
    </row>
    <row r="66" spans="8:9" x14ac:dyDescent="0.2">
      <c r="H66" s="10">
        <v>44012</v>
      </c>
      <c r="I66" s="11">
        <f>F15/9</f>
        <v>13842.33870724446</v>
      </c>
    </row>
    <row r="67" spans="8:9" x14ac:dyDescent="0.2">
      <c r="H67" s="10">
        <v>44043</v>
      </c>
      <c r="I67" s="11">
        <f>(F15/9)*R25</f>
        <v>4404.380497759601</v>
      </c>
    </row>
    <row r="68" spans="8:9" ht="13.5" thickBot="1" x14ac:dyDescent="0.25">
      <c r="H68" s="30" t="s">
        <v>37</v>
      </c>
      <c r="I68" s="57">
        <f>SUM(I64:I67)</f>
        <v>40848.949221246119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 Luhman</dc:creator>
  <cp:lastModifiedBy>unm</cp:lastModifiedBy>
  <dcterms:created xsi:type="dcterms:W3CDTF">2014-04-28T02:08:48Z</dcterms:created>
  <dcterms:modified xsi:type="dcterms:W3CDTF">2014-05-20T14:52:27Z</dcterms:modified>
</cp:coreProperties>
</file>